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<sst xmlns="http://schemas.openxmlformats.org/spreadsheetml/2006/main" count="177" uniqueCount="93">
  <si>
    <t xml:space="preserve">€ /000 </t>
  </si>
  <si>
    <t>Inc%</t>
  </si>
  <si>
    <t>a</t>
  </si>
  <si>
    <t>b</t>
  </si>
  <si>
    <t>c</t>
  </si>
  <si>
    <t>e</t>
  </si>
  <si>
    <t>f</t>
  </si>
  <si>
    <t>Sales</t>
  </si>
  <si>
    <t>Other operating revenues</t>
  </si>
  <si>
    <t>Personnel costs</t>
  </si>
  <si>
    <t>Capitalisations</t>
  </si>
  <si>
    <t>Profit and Loss account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</si>
  <si>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</si>
  <si>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</si>
  <si>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</si>
  <si>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</si>
  <si>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</si>
  <si>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</si>
  <si>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</si>
  <si>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</si>
  <si>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</si>
  <si>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</si>
  <si>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</si>
  <si>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</si>
  <si>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</si>
  <si>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</si>
  <si>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</si>
  <si>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</si>
  <si>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Commercialized waste</t>
  </si>
  <si>
    <t>Production from plants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</si>
  <si>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</si>
  <si>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</si>
  <si>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</si>
  <si>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</si>
  <si>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</si>
  <si>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</si>
  <si>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</si>
  <si>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</si>
  <si>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Attributable to:</t>
  </si>
  <si>
    <t>Minority shareholders</t>
  </si>
  <si>
    <t>Aqueduct*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</si>
  <si>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</si>
  <si>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</si>
  <si>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</si>
  <si>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</si>
  <si>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</si>
  <si>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</si>
  <si>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</si>
  <si>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</si>
  <si>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g</t>
  </si>
  <si>
    <t>h</t>
  </si>
  <si>
    <t>i</t>
  </si>
  <si>
    <t>j</t>
  </si>
  <si>
    <t>k</t>
  </si>
  <si>
    <t>l</t>
  </si>
  <si>
    <t>m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</si>
  <si>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</si>
  <si>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</si>
  <si>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Ch.</t>
  </si>
  <si>
    <t>Ch. %</t>
  </si>
  <si>
    <t>Non-current financial receivables</t>
  </si>
  <si>
    <t>Cash and cash equivalents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</si>
  <si>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</si>
  <si>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</si>
  <si>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</si>
  <si>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</si>
  <si>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Current part of non-current financial payables</t>
  </si>
  <si>
    <t>Non-current financial liability</t>
  </si>
  <si>
    <t>Debt instruments</t>
  </si>
  <si>
    <t>Trade and other non-current payables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</si>
  <si>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</si>
  <si>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r>
      <t xml:space="preserve">Total financial debt </t>
    </r>
    <r>
      <rPr>
        <sz val="9"/>
        <color indexed="8"/>
        <rFont val="Arial"/>
        <family val="2"/>
      </rPr>
      <t>(h+l)</t>
    </r>
  </si>
  <si>
    <t>Amortization, depreciation and provisions</t>
  </si>
  <si>
    <t>Financial operations</t>
  </si>
  <si>
    <t>Other non-operating revenues (costs)</t>
  </si>
  <si>
    <t>Pre-tax result adjusted</t>
  </si>
  <si>
    <t>Net result adjusted</t>
  </si>
  <si>
    <t>EBITDA adjusted</t>
  </si>
  <si>
    <t>EBIT adjusted</t>
  </si>
  <si>
    <t>Taxes</t>
  </si>
  <si>
    <t>Result from special items</t>
  </si>
  <si>
    <t>Net profit for the period</t>
  </si>
  <si>
    <t>Parent company shareholders</t>
  </si>
  <si>
    <t>Raw or other materials</t>
  </si>
  <si>
    <t>Service costs</t>
  </si>
  <si>
    <t>Other operating expenses</t>
  </si>
  <si>
    <t>Capitalised costs</t>
  </si>
  <si>
    <t>30/06/2023</t>
  </si>
  <si>
    <t>31/12/2022</t>
  </si>
  <si>
    <t>Net financial debt (Net Debt)</t>
  </si>
  <si>
    <t>* Values net of operational adjustments</t>
  </si>
  <si>
    <t>30/06/2023*</t>
  </si>
  <si>
    <t>30/06/2022*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</si>
</sst>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#,##0.0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\ #,##0.0;\(#,##0.0\)"/>
    <numFmt numFmtId="204" formatCode="_-* #,##0.000_-;\-* #,##0.000_-;_-* &quot;-&quot;??_-;_-@_-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7" applyFont="1" applyFill="1" applyAlignment="1" applyProtection="1">
      <alignment vertical="center" wrapText="1"/>
      <protection hidden="1"/>
    </xf>
    <xf numFmtId="37" fontId="8" fillId="34" borderId="0" xfId="47" applyFont="1" applyFill="1" applyAlignment="1" applyProtection="1">
      <alignment vertical="center" wrapText="1"/>
      <protection hidden="1"/>
    </xf>
    <xf numFmtId="37" fontId="6" fillId="34" borderId="10" xfId="47" applyFont="1" applyFill="1" applyBorder="1" applyAlignment="1" applyProtection="1">
      <alignment vertical="center" wrapText="1"/>
      <protection hidden="1"/>
    </xf>
    <xf numFmtId="49" fontId="4" fillId="34" borderId="0" xfId="47" applyNumberFormat="1" applyFont="1" applyFill="1" applyAlignment="1" applyProtection="1">
      <alignment horizontal="right" vertical="center" wrapText="1"/>
      <protection hidden="1"/>
    </xf>
    <xf numFmtId="37" fontId="6" fillId="34" borderId="0" xfId="47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7" applyFont="1" applyFill="1" applyBorder="1" applyAlignment="1" applyProtection="1">
      <alignment vertical="center" wrapText="1"/>
      <protection hidden="1"/>
    </xf>
    <xf numFmtId="37" fontId="49" fillId="35" borderId="12" xfId="47" applyFont="1" applyFill="1" applyBorder="1" applyAlignment="1" applyProtection="1">
      <alignment horizontal="left" vertical="center"/>
      <protection hidden="1"/>
    </xf>
    <xf numFmtId="178" fontId="50" fillId="35" borderId="12" xfId="47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7" applyFont="1" applyFill="1" applyBorder="1" applyAlignment="1" applyProtection="1">
      <alignment horizontal="left" vertical="center" wrapText="1"/>
      <protection hidden="1"/>
    </xf>
    <xf numFmtId="178" fontId="7" fillId="36" borderId="11" xfId="47" applyNumberFormat="1" applyFont="1" applyFill="1" applyBorder="1" applyAlignment="1" applyProtection="1" quotePrefix="1">
      <alignment horizontal="right" vertical="center" wrapText="1"/>
      <protection/>
    </xf>
    <xf numFmtId="191" fontId="9" fillId="34" borderId="10" xfId="47" applyNumberFormat="1" applyFont="1" applyFill="1" applyBorder="1" applyAlignment="1" applyProtection="1">
      <alignment vertical="center"/>
      <protection locked="0"/>
    </xf>
    <xf numFmtId="191" fontId="8" fillId="34" borderId="0" xfId="47" applyNumberFormat="1" applyFont="1" applyFill="1" applyAlignment="1" applyProtection="1">
      <alignment horizontal="right" vertical="center"/>
      <protection hidden="1"/>
    </xf>
    <xf numFmtId="191" fontId="10" fillId="34" borderId="0" xfId="0" applyNumberFormat="1" applyFont="1" applyFill="1" applyAlignment="1">
      <alignment vertical="center"/>
    </xf>
    <xf numFmtId="191" fontId="5" fillId="34" borderId="11" xfId="47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7" applyFont="1" applyFill="1" applyBorder="1" applyAlignment="1" applyProtection="1">
      <alignment vertical="center"/>
      <protection hidden="1"/>
    </xf>
    <xf numFmtId="37" fontId="8" fillId="34" borderId="0" xfId="47" applyFont="1" applyFill="1" applyAlignment="1" applyProtection="1">
      <alignment vertical="center"/>
      <protection hidden="1"/>
    </xf>
    <xf numFmtId="184" fontId="8" fillId="34" borderId="0" xfId="44" applyNumberFormat="1" applyFont="1" applyFill="1" applyAlignment="1" applyProtection="1">
      <alignment horizontal="right" vertical="center"/>
      <protection hidden="1"/>
    </xf>
    <xf numFmtId="184" fontId="6" fillId="34" borderId="10" xfId="44" applyNumberFormat="1" applyFont="1" applyFill="1" applyBorder="1" applyAlignment="1" applyProtection="1">
      <alignment horizontal="right" vertical="center"/>
      <protection hidden="1"/>
    </xf>
    <xf numFmtId="37" fontId="6" fillId="34" borderId="0" xfId="47" applyFont="1" applyFill="1" applyAlignment="1" applyProtection="1">
      <alignment vertical="center"/>
      <protection hidden="1"/>
    </xf>
    <xf numFmtId="37" fontId="8" fillId="34" borderId="0" xfId="47" applyFont="1" applyFill="1" applyAlignment="1" applyProtection="1">
      <alignment horizontal="left" vertical="center"/>
      <protection hidden="1"/>
    </xf>
    <xf numFmtId="37" fontId="49" fillId="35" borderId="13" xfId="47" applyFont="1" applyFill="1" applyBorder="1" applyAlignment="1" applyProtection="1">
      <alignment horizontal="left" vertical="center"/>
      <protection hidden="1"/>
    </xf>
    <xf numFmtId="37" fontId="49" fillId="35" borderId="11" xfId="47" applyFont="1" applyFill="1" applyBorder="1" applyAlignment="1" applyProtection="1">
      <alignment horizontal="left" vertical="center"/>
      <protection hidden="1"/>
    </xf>
    <xf numFmtId="178" fontId="50" fillId="35" borderId="11" xfId="47" applyNumberFormat="1" applyFont="1" applyFill="1" applyBorder="1" applyAlignment="1" applyProtection="1" quotePrefix="1">
      <alignment horizontal="right" vertical="center" wrapText="1"/>
      <protection/>
    </xf>
    <xf numFmtId="187" fontId="4" fillId="34" borderId="0" xfId="50" applyNumberFormat="1" applyFont="1" applyFill="1" applyBorder="1" applyAlignment="1">
      <alignment wrapText="1"/>
    </xf>
    <xf numFmtId="0" fontId="49" fillId="37" borderId="14" xfId="0" applyFont="1" applyFill="1" applyBorder="1" applyAlignment="1">
      <alignment horizontal="center" vertical="center" wrapText="1"/>
    </xf>
    <xf numFmtId="15" fontId="50" fillId="37" borderId="10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50" applyNumberFormat="1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vertical="center" wrapText="1"/>
    </xf>
    <xf numFmtId="187" fontId="6" fillId="34" borderId="15" xfId="50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50" applyNumberFormat="1" applyFont="1" applyFill="1" applyBorder="1" applyAlignment="1">
      <alignment vertical="center" wrapText="1"/>
    </xf>
    <xf numFmtId="195" fontId="8" fillId="34" borderId="0" xfId="0" applyNumberFormat="1" applyFont="1" applyFill="1" applyBorder="1" applyAlignment="1">
      <alignment vertical="center" wrapText="1"/>
    </xf>
    <xf numFmtId="187" fontId="8" fillId="34" borderId="15" xfId="50" applyNumberFormat="1" applyFont="1" applyFill="1" applyBorder="1" applyAlignment="1">
      <alignment vertical="center" wrapText="1"/>
    </xf>
    <xf numFmtId="186" fontId="4" fillId="34" borderId="0" xfId="50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50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6" xfId="50" applyNumberFormat="1" applyFont="1" applyFill="1" applyBorder="1" applyAlignment="1">
      <alignment vertical="center" wrapText="1"/>
    </xf>
    <xf numFmtId="188" fontId="8" fillId="34" borderId="0" xfId="44" applyNumberFormat="1" applyFont="1" applyFill="1" applyBorder="1" applyAlignment="1">
      <alignment vertical="center" wrapText="1"/>
    </xf>
    <xf numFmtId="187" fontId="4" fillId="34" borderId="15" xfId="50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4" applyNumberFormat="1" applyFont="1" applyFill="1" applyBorder="1" applyAlignment="1">
      <alignment vertical="center" wrapText="1"/>
    </xf>
    <xf numFmtId="187" fontId="8" fillId="34" borderId="17" xfId="50" applyNumberFormat="1" applyFont="1" applyFill="1" applyBorder="1" applyAlignment="1">
      <alignment vertical="center" wrapText="1"/>
    </xf>
    <xf numFmtId="0" fontId="49" fillId="38" borderId="14" xfId="0" applyFont="1" applyFill="1" applyBorder="1" applyAlignment="1">
      <alignment horizontal="center" vertical="center" wrapText="1"/>
    </xf>
    <xf numFmtId="15" fontId="50" fillId="38" borderId="10" xfId="0" applyNumberFormat="1" applyFont="1" applyFill="1" applyBorder="1" applyAlignment="1">
      <alignment horizontal="right" vertical="center" wrapText="1"/>
    </xf>
    <xf numFmtId="0" fontId="49" fillId="38" borderId="10" xfId="0" applyFont="1" applyFill="1" applyBorder="1" applyAlignment="1">
      <alignment horizontal="right" vertical="center" wrapText="1"/>
    </xf>
    <xf numFmtId="15" fontId="49" fillId="38" borderId="16" xfId="0" applyNumberFormat="1" applyFont="1" applyFill="1" applyBorder="1" applyAlignment="1">
      <alignment horizontal="right" vertical="center" wrapText="1"/>
    </xf>
    <xf numFmtId="0" fontId="49" fillId="38" borderId="16" xfId="0" applyFont="1" applyFill="1" applyBorder="1" applyAlignment="1">
      <alignment horizontal="right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5" fontId="50" fillId="35" borderId="10" xfId="0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15" fontId="49" fillId="35" borderId="16" xfId="0" applyNumberFormat="1" applyFont="1" applyFill="1" applyBorder="1" applyAlignment="1">
      <alignment horizontal="right" vertical="center" wrapText="1"/>
    </xf>
    <xf numFmtId="0" fontId="49" fillId="35" borderId="16" xfId="0" applyFont="1" applyFill="1" applyBorder="1" applyAlignment="1">
      <alignment horizontal="right" vertical="center" wrapText="1"/>
    </xf>
    <xf numFmtId="0" fontId="51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50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9" fillId="39" borderId="14" xfId="0" applyFont="1" applyFill="1" applyBorder="1" applyAlignment="1">
      <alignment horizontal="center" vertical="center" wrapText="1"/>
    </xf>
    <xf numFmtId="15" fontId="50" fillId="39" borderId="10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15" fontId="49" fillId="39" borderId="16" xfId="0" applyNumberFormat="1" applyFont="1" applyFill="1" applyBorder="1" applyAlignment="1">
      <alignment horizontal="right" vertical="center" wrapText="1"/>
    </xf>
    <xf numFmtId="0" fontId="50" fillId="39" borderId="10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right" vertical="center" wrapText="1"/>
    </xf>
    <xf numFmtId="0" fontId="51" fillId="39" borderId="14" xfId="0" applyFont="1" applyFill="1" applyBorder="1" applyAlignment="1">
      <alignment horizontal="center" vertical="center" wrapText="1"/>
    </xf>
    <xf numFmtId="184" fontId="6" fillId="34" borderId="10" xfId="44" applyNumberFormat="1" applyFont="1" applyFill="1" applyBorder="1" applyAlignment="1">
      <alignment vertical="center" wrapText="1"/>
    </xf>
    <xf numFmtId="190" fontId="8" fillId="34" borderId="11" xfId="44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6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8" fontId="8" fillId="34" borderId="0" xfId="0" applyNumberFormat="1" applyFont="1" applyFill="1" applyBorder="1" applyAlignment="1">
      <alignment wrapText="1"/>
    </xf>
    <xf numFmtId="187" fontId="8" fillId="34" borderId="15" xfId="50" applyNumberFormat="1" applyFont="1" applyFill="1" applyBorder="1" applyAlignment="1">
      <alignment wrapText="1"/>
    </xf>
    <xf numFmtId="188" fontId="8" fillId="34" borderId="0" xfId="44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9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8" fontId="8" fillId="34" borderId="11" xfId="0" applyNumberFormat="1" applyFont="1" applyFill="1" applyBorder="1" applyAlignment="1">
      <alignment wrapText="1"/>
    </xf>
    <xf numFmtId="187" fontId="8" fillId="34" borderId="17" xfId="50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8" fillId="34" borderId="11" xfId="50" applyNumberFormat="1" applyFont="1" applyFill="1" applyBorder="1" applyAlignment="1">
      <alignment wrapText="1"/>
    </xf>
    <xf numFmtId="197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50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4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8" fontId="8" fillId="34" borderId="0" xfId="0" applyNumberFormat="1" applyFont="1" applyFill="1" applyAlignment="1">
      <alignment vertical="center" wrapText="1"/>
    </xf>
    <xf numFmtId="14" fontId="49" fillId="37" borderId="10" xfId="0" applyNumberFormat="1" applyFont="1" applyFill="1" applyBorder="1" applyAlignment="1">
      <alignment horizontal="right" vertical="center" wrapText="1"/>
    </xf>
    <xf numFmtId="14" fontId="49" fillId="38" borderId="10" xfId="0" applyNumberFormat="1" applyFont="1" applyFill="1" applyBorder="1" applyAlignment="1">
      <alignment horizontal="right" vertical="center" wrapText="1"/>
    </xf>
    <xf numFmtId="190" fontId="6" fillId="34" borderId="0" xfId="0" applyNumberFormat="1" applyFont="1" applyFill="1" applyAlignment="1">
      <alignment vertical="center" wrapText="1"/>
    </xf>
    <xf numFmtId="14" fontId="49" fillId="35" borderId="10" xfId="0" applyNumberFormat="1" applyFont="1" applyFill="1" applyBorder="1" applyAlignment="1">
      <alignment horizontal="right" vertical="center" wrapText="1"/>
    </xf>
    <xf numFmtId="189" fontId="6" fillId="34" borderId="0" xfId="0" applyNumberFormat="1" applyFont="1" applyFill="1" applyAlignment="1">
      <alignment vertical="center" wrapText="1"/>
    </xf>
    <xf numFmtId="14" fontId="49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191" fontId="8" fillId="34" borderId="0" xfId="44" applyNumberFormat="1" applyFont="1" applyFill="1" applyAlignment="1" applyProtection="1">
      <alignment horizontal="right" vertical="center"/>
      <protection hidden="1"/>
    </xf>
    <xf numFmtId="191" fontId="9" fillId="34" borderId="0" xfId="47" applyNumberFormat="1" applyFont="1" applyFill="1" applyAlignment="1" applyProtection="1">
      <alignment vertical="center"/>
      <protection locked="0"/>
    </xf>
    <xf numFmtId="191" fontId="5" fillId="34" borderId="0" xfId="47" applyNumberFormat="1" applyFont="1" applyFill="1" applyAlignment="1" applyProtection="1">
      <alignment vertical="center"/>
      <protection locked="0"/>
    </xf>
    <xf numFmtId="203" fontId="8" fillId="34" borderId="0" xfId="44" applyNumberFormat="1" applyFont="1" applyFill="1" applyAlignment="1" applyProtection="1">
      <alignment horizontal="right" vertical="center"/>
      <protection hidden="1"/>
    </xf>
    <xf numFmtId="204" fontId="2" fillId="34" borderId="0" xfId="44" applyNumberFormat="1" applyFont="1" applyFill="1" applyBorder="1" applyAlignment="1">
      <alignment/>
    </xf>
    <xf numFmtId="203" fontId="9" fillId="34" borderId="10" xfId="44" applyNumberFormat="1" applyFont="1" applyFill="1" applyBorder="1" applyAlignment="1" applyProtection="1">
      <alignment vertical="center"/>
      <protection locked="0"/>
    </xf>
    <xf numFmtId="203" fontId="6" fillId="34" borderId="10" xfId="44" applyNumberFormat="1" applyFont="1" applyFill="1" applyBorder="1" applyAlignment="1" applyProtection="1">
      <alignment horizontal="right" vertical="center"/>
      <protection hidden="1"/>
    </xf>
    <xf numFmtId="203" fontId="5" fillId="34" borderId="0" xfId="44" applyNumberFormat="1" applyFont="1" applyFill="1" applyBorder="1" applyAlignment="1" applyProtection="1">
      <alignment vertical="center"/>
      <protection locked="0"/>
    </xf>
    <xf numFmtId="203" fontId="9" fillId="34" borderId="0" xfId="44" applyNumberFormat="1" applyFont="1" applyFill="1" applyBorder="1" applyAlignment="1" applyProtection="1">
      <alignment vertical="center"/>
      <protection locked="0"/>
    </xf>
    <xf numFmtId="203" fontId="6" fillId="34" borderId="0" xfId="44" applyNumberFormat="1" applyFont="1" applyFill="1" applyBorder="1" applyAlignment="1" applyProtection="1">
      <alignment vertical="center"/>
      <protection hidden="1"/>
    </xf>
    <xf numFmtId="0" fontId="52" fillId="37" borderId="10" xfId="0" applyFont="1" applyFill="1" applyBorder="1" applyAlignment="1">
      <alignment horizontal="center" vertical="center" wrapText="1"/>
    </xf>
    <xf numFmtId="15" fontId="52" fillId="37" borderId="16" xfId="0" applyNumberFormat="1" applyFont="1" applyFill="1" applyBorder="1" applyAlignment="1">
      <alignment horizontal="center" vertical="center" wrapText="1"/>
    </xf>
    <xf numFmtId="184" fontId="6" fillId="34" borderId="0" xfId="44" applyNumberFormat="1" applyFont="1" applyFill="1" applyBorder="1" applyAlignment="1">
      <alignment vertical="center" wrapText="1"/>
    </xf>
    <xf numFmtId="190" fontId="8" fillId="34" borderId="0" xfId="44" applyNumberFormat="1" applyFont="1" applyFill="1" applyBorder="1" applyAlignment="1">
      <alignment vertical="center" wrapText="1"/>
    </xf>
    <xf numFmtId="184" fontId="8" fillId="34" borderId="0" xfId="44" applyNumberFormat="1" applyFont="1" applyFill="1" applyBorder="1" applyAlignment="1">
      <alignment vertical="center" wrapText="1"/>
    </xf>
    <xf numFmtId="184" fontId="4" fillId="34" borderId="0" xfId="44" applyNumberFormat="1" applyFont="1" applyFill="1" applyBorder="1" applyAlignment="1">
      <alignment vertical="center" wrapText="1"/>
    </xf>
    <xf numFmtId="203" fontId="8" fillId="34" borderId="10" xfId="44" applyNumberFormat="1" applyFont="1" applyFill="1" applyBorder="1" applyAlignment="1" applyProtection="1">
      <alignment horizontal="right" vertical="center"/>
      <protection hidden="1"/>
    </xf>
    <xf numFmtId="37" fontId="8" fillId="34" borderId="10" xfId="47" applyFont="1" applyFill="1" applyBorder="1" applyAlignment="1" applyProtection="1">
      <alignment vertical="center"/>
      <protection hidden="1"/>
    </xf>
    <xf numFmtId="37" fontId="8" fillId="34" borderId="0" xfId="47" applyFont="1" applyFill="1" applyBorder="1" applyAlignment="1" applyProtection="1">
      <alignment horizontal="left" vertical="center" wrapText="1"/>
      <protection hidden="1"/>
    </xf>
    <xf numFmtId="178" fontId="7" fillId="34" borderId="0" xfId="47" applyNumberFormat="1" applyFont="1" applyFill="1" applyBorder="1" applyAlignment="1" applyProtection="1" quotePrefix="1">
      <alignment horizontal="right" vertical="center" wrapText="1"/>
      <protection/>
    </xf>
    <xf numFmtId="191" fontId="9" fillId="34" borderId="0" xfId="47" applyNumberFormat="1" applyFont="1" applyFill="1" applyAlignment="1" applyProtection="1">
      <alignment horizontal="right" vertical="center"/>
      <protection locked="0"/>
    </xf>
    <xf numFmtId="191" fontId="5" fillId="34" borderId="0" xfId="47" applyNumberFormat="1" applyFont="1" applyFill="1" applyAlignment="1" applyProtection="1">
      <alignment horizontal="right" vertical="center"/>
      <protection locked="0"/>
    </xf>
    <xf numFmtId="191" fontId="9" fillId="34" borderId="10" xfId="47" applyNumberFormat="1" applyFont="1" applyFill="1" applyBorder="1" applyAlignment="1">
      <alignment vertical="center"/>
      <protection/>
    </xf>
    <xf numFmtId="191" fontId="5" fillId="34" borderId="0" xfId="47" applyNumberFormat="1" applyFont="1" applyFill="1" applyAlignment="1" applyProtection="1" quotePrefix="1">
      <alignment horizontal="right" vertical="center"/>
      <protection locked="0"/>
    </xf>
    <xf numFmtId="191" fontId="5" fillId="34" borderId="0" xfId="0" applyNumberFormat="1" applyFont="1" applyFill="1" applyAlignment="1" quotePrefix="1">
      <alignment horizontal="right" vertical="center"/>
    </xf>
    <xf numFmtId="0" fontId="9" fillId="34" borderId="10" xfId="47" applyNumberFormat="1" applyFont="1" applyFill="1" applyBorder="1" applyAlignment="1">
      <alignment vertical="center"/>
      <protection/>
    </xf>
    <xf numFmtId="191" fontId="5" fillId="34" borderId="0" xfId="47" applyNumberFormat="1" applyFont="1" applyFill="1" applyAlignment="1">
      <alignment vertical="center"/>
      <protection/>
    </xf>
    <xf numFmtId="0" fontId="10" fillId="34" borderId="0" xfId="0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1200150</xdr:colOff>
      <xdr:row>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45.5742187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2" t="s">
        <v>11</v>
      </c>
      <c r="C4" s="13"/>
      <c r="D4" s="13"/>
    </row>
    <row r="5" spans="2:4" ht="11.25">
      <c r="B5" s="14" t="s">
        <v>0</v>
      </c>
      <c r="C5" s="15" t="s">
        <v>91</v>
      </c>
      <c r="D5" s="15" t="s">
        <v>92</v>
      </c>
    </row>
    <row r="6" spans="2:4" ht="11.25">
      <c r="B6" s="148"/>
      <c r="C6" s="149"/>
      <c r="D6" s="149"/>
    </row>
    <row r="7" spans="2:4" ht="12">
      <c r="B7" s="5" t="s">
        <v>7</v>
      </c>
      <c r="C7" s="150">
        <v>8297.5</v>
      </c>
      <c r="D7" s="150">
        <v>8896</v>
      </c>
    </row>
    <row r="8" spans="2:4" ht="11.25">
      <c r="B8" s="6" t="s">
        <v>8</v>
      </c>
      <c r="C8" s="151">
        <v>299.3</v>
      </c>
      <c r="D8" s="151">
        <v>219.4</v>
      </c>
    </row>
    <row r="9" spans="2:4" ht="11.25">
      <c r="B9" s="6" t="s">
        <v>83</v>
      </c>
      <c r="C9" s="17">
        <f>-5868-93</f>
        <v>-5961</v>
      </c>
      <c r="D9" s="17">
        <f>-7150.5+88.3</f>
        <v>-7062.2</v>
      </c>
    </row>
    <row r="10" spans="2:4" ht="11.25">
      <c r="B10" s="6" t="s">
        <v>84</v>
      </c>
      <c r="C10" s="151">
        <v>-1576.2</v>
      </c>
      <c r="D10" s="151">
        <v>-1105.2</v>
      </c>
    </row>
    <row r="11" spans="2:4" ht="11.25">
      <c r="B11" s="6" t="s">
        <v>9</v>
      </c>
      <c r="C11" s="151">
        <v>-330.4</v>
      </c>
      <c r="D11" s="151">
        <v>-308.7</v>
      </c>
    </row>
    <row r="12" spans="2:4" ht="11.25">
      <c r="B12" s="6" t="s">
        <v>85</v>
      </c>
      <c r="C12" s="151">
        <v>-41.5</v>
      </c>
      <c r="D12" s="151">
        <v>-39.3</v>
      </c>
    </row>
    <row r="13" spans="2:4" ht="11.25">
      <c r="B13" s="6" t="s">
        <v>86</v>
      </c>
      <c r="C13" s="151">
        <v>30.6</v>
      </c>
      <c r="D13" s="151">
        <v>31.2</v>
      </c>
    </row>
    <row r="14" spans="2:4" ht="12">
      <c r="B14" s="7" t="s">
        <v>77</v>
      </c>
      <c r="C14" s="152">
        <f>SUM(C7:C13)</f>
        <v>718.2999999999993</v>
      </c>
      <c r="D14" s="152">
        <f>SUM(D7:D13)</f>
        <v>631.1999999999998</v>
      </c>
    </row>
    <row r="15" spans="2:4" ht="12">
      <c r="B15" s="9"/>
      <c r="C15" s="132"/>
      <c r="D15" s="132"/>
    </row>
    <row r="16" spans="2:4" ht="11.25">
      <c r="B16" s="6" t="s">
        <v>72</v>
      </c>
      <c r="C16" s="132">
        <v>-343.6</v>
      </c>
      <c r="D16" s="132">
        <v>-296.3</v>
      </c>
    </row>
    <row r="17" spans="2:4" ht="12">
      <c r="B17" s="7" t="s">
        <v>78</v>
      </c>
      <c r="C17" s="152">
        <f>C14+C16</f>
        <v>374.69999999999925</v>
      </c>
      <c r="D17" s="152">
        <f>D14+D16</f>
        <v>334.8999999999998</v>
      </c>
    </row>
    <row r="18" spans="2:4" ht="11.25">
      <c r="B18" s="6"/>
      <c r="C18" s="132"/>
      <c r="D18" s="132"/>
    </row>
    <row r="19" spans="2:4" ht="11.25">
      <c r="B19" s="6" t="s">
        <v>73</v>
      </c>
      <c r="C19" s="151">
        <v>-90.5</v>
      </c>
      <c r="D19" s="151">
        <v>-50.9</v>
      </c>
    </row>
    <row r="20" spans="2:4" ht="11.25">
      <c r="B20" s="6" t="s">
        <v>74</v>
      </c>
      <c r="C20" s="153">
        <v>0</v>
      </c>
      <c r="D20" s="153">
        <v>0</v>
      </c>
    </row>
    <row r="21" spans="2:4" ht="12">
      <c r="B21" s="7" t="s">
        <v>75</v>
      </c>
      <c r="C21" s="152">
        <f>C17+C19</f>
        <v>284.19999999999925</v>
      </c>
      <c r="D21" s="152">
        <f>D17+D19</f>
        <v>283.99999999999983</v>
      </c>
    </row>
    <row r="22" spans="2:4" ht="11.25">
      <c r="B22" s="6"/>
      <c r="C22" s="132"/>
      <c r="D22" s="132"/>
    </row>
    <row r="23" spans="2:4" ht="11.25">
      <c r="B23" s="6" t="s">
        <v>79</v>
      </c>
      <c r="C23" s="132">
        <v>-76.2</v>
      </c>
      <c r="D23" s="132">
        <v>-82.3</v>
      </c>
    </row>
    <row r="24" spans="2:4" ht="12">
      <c r="B24" s="7" t="s">
        <v>76</v>
      </c>
      <c r="C24" s="152">
        <f>C21+C23</f>
        <v>207.99999999999926</v>
      </c>
      <c r="D24" s="152">
        <f>D21+D23</f>
        <v>201.69999999999982</v>
      </c>
    </row>
    <row r="25" spans="2:4" ht="12">
      <c r="B25" s="8"/>
      <c r="C25" s="131"/>
      <c r="D25" s="131"/>
    </row>
    <row r="26" spans="2:4" ht="11.25">
      <c r="B26" s="6" t="s">
        <v>80</v>
      </c>
      <c r="C26" s="154">
        <v>0</v>
      </c>
      <c r="D26" s="154">
        <v>0</v>
      </c>
    </row>
    <row r="27" spans="2:4" ht="12">
      <c r="B27" s="7" t="s">
        <v>81</v>
      </c>
      <c r="C27" s="16">
        <f>C24</f>
        <v>207.99999999999926</v>
      </c>
      <c r="D27" s="155">
        <f>+D24+D26</f>
        <v>201.69999999999982</v>
      </c>
    </row>
    <row r="28" spans="2:4" ht="6" customHeight="1">
      <c r="B28" s="9"/>
      <c r="C28" s="131"/>
      <c r="D28" s="131"/>
    </row>
    <row r="29" spans="2:4" ht="11.25">
      <c r="B29" s="10" t="s">
        <v>38</v>
      </c>
      <c r="C29" s="18"/>
      <c r="D29" s="18"/>
    </row>
    <row r="30" spans="2:4" ht="11.25">
      <c r="B30" s="6" t="s">
        <v>82</v>
      </c>
      <c r="C30" s="156">
        <f>C27-C31</f>
        <v>187.69999999999925</v>
      </c>
      <c r="D30" s="156">
        <f>D27-D31</f>
        <v>183.2999999999998</v>
      </c>
    </row>
    <row r="31" spans="2:4" ht="11.25">
      <c r="B31" s="11" t="s">
        <v>39</v>
      </c>
      <c r="C31" s="19">
        <v>20.3</v>
      </c>
      <c r="D31" s="19">
        <v>18.4</v>
      </c>
    </row>
    <row r="33" ht="11.25">
      <c r="B33" s="157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28"/>
      <c r="B5" s="29" t="s">
        <v>41</v>
      </c>
      <c r="C5" s="30" t="s">
        <v>87</v>
      </c>
      <c r="D5" s="30" t="s">
        <v>88</v>
      </c>
    </row>
    <row r="6" spans="2:4" ht="11.25">
      <c r="B6" s="23"/>
      <c r="C6" s="130"/>
      <c r="D6" s="130"/>
    </row>
    <row r="7" spans="1:4" ht="11.25">
      <c r="A7" s="4" t="s">
        <v>2</v>
      </c>
      <c r="B7" s="23" t="s">
        <v>61</v>
      </c>
      <c r="C7" s="133">
        <v>1254.8</v>
      </c>
      <c r="D7" s="133">
        <v>1942.4</v>
      </c>
    </row>
    <row r="8" spans="1:4" ht="11.25">
      <c r="A8" s="4" t="s">
        <v>3</v>
      </c>
      <c r="B8" s="23" t="s">
        <v>62</v>
      </c>
      <c r="C8" s="134">
        <v>0</v>
      </c>
      <c r="D8" s="134">
        <v>0</v>
      </c>
    </row>
    <row r="9" spans="1:4" ht="11.25">
      <c r="A9" s="4" t="s">
        <v>4</v>
      </c>
      <c r="B9" s="23" t="s">
        <v>63</v>
      </c>
      <c r="C9" s="133">
        <v>65.8</v>
      </c>
      <c r="D9" s="133">
        <v>77.7</v>
      </c>
    </row>
    <row r="10" spans="1:4" s="21" customFormat="1" ht="12">
      <c r="A10" s="20" t="s">
        <v>3</v>
      </c>
      <c r="B10" s="22" t="s">
        <v>64</v>
      </c>
      <c r="C10" s="25">
        <f>C7+C8+C9</f>
        <v>1320.6</v>
      </c>
      <c r="D10" s="25">
        <f>D7+D8+D9</f>
        <v>2020.1000000000001</v>
      </c>
    </row>
    <row r="11" spans="2:4" ht="11.25">
      <c r="B11" s="23"/>
      <c r="C11" s="24"/>
      <c r="D11" s="24"/>
    </row>
    <row r="12" spans="1:4" ht="11.25">
      <c r="A12" s="4" t="s">
        <v>5</v>
      </c>
      <c r="B12" s="23" t="s">
        <v>65</v>
      </c>
      <c r="C12" s="133">
        <v>-315.7</v>
      </c>
      <c r="D12" s="133">
        <v>-563</v>
      </c>
    </row>
    <row r="13" spans="1:4" ht="11.25">
      <c r="A13" s="4" t="s">
        <v>6</v>
      </c>
      <c r="B13" s="23" t="s">
        <v>66</v>
      </c>
      <c r="C13" s="133">
        <v>-83</v>
      </c>
      <c r="D13" s="133">
        <v>-108.4</v>
      </c>
    </row>
    <row r="14" spans="1:4" ht="12">
      <c r="A14" s="20" t="s">
        <v>49</v>
      </c>
      <c r="B14" s="22" t="s">
        <v>57</v>
      </c>
      <c r="C14" s="135">
        <f>+C12+C13</f>
        <v>-398.7</v>
      </c>
      <c r="D14" s="135">
        <f>+D12+D13</f>
        <v>-671.4</v>
      </c>
    </row>
    <row r="15" spans="2:4" ht="11.25">
      <c r="B15" s="23"/>
      <c r="C15" s="133"/>
      <c r="D15" s="133"/>
    </row>
    <row r="16" spans="1:4" ht="12">
      <c r="A16" s="20" t="s">
        <v>50</v>
      </c>
      <c r="B16" s="22" t="s">
        <v>56</v>
      </c>
      <c r="C16" s="136">
        <f>+C10+C14</f>
        <v>921.8999999999999</v>
      </c>
      <c r="D16" s="136">
        <f>+D10+D14</f>
        <v>1348.7000000000003</v>
      </c>
    </row>
    <row r="17" spans="2:4" ht="12">
      <c r="B17" s="26"/>
      <c r="C17" s="133"/>
      <c r="D17" s="133"/>
    </row>
    <row r="18" spans="1:4" ht="11.25">
      <c r="A18" s="4" t="s">
        <v>51</v>
      </c>
      <c r="B18" s="23" t="s">
        <v>67</v>
      </c>
      <c r="C18" s="137">
        <v>-1426</v>
      </c>
      <c r="D18" s="137">
        <v>-2553</v>
      </c>
    </row>
    <row r="19" spans="1:4" ht="11.25">
      <c r="A19" s="4" t="s">
        <v>52</v>
      </c>
      <c r="B19" s="23" t="s">
        <v>68</v>
      </c>
      <c r="C19" s="137">
        <v>-3788.2</v>
      </c>
      <c r="D19" s="137">
        <v>-3197.3</v>
      </c>
    </row>
    <row r="20" spans="1:4" ht="11.25">
      <c r="A20" s="4" t="s">
        <v>53</v>
      </c>
      <c r="B20" s="27" t="s">
        <v>69</v>
      </c>
      <c r="C20" s="134">
        <v>0</v>
      </c>
      <c r="D20" s="134">
        <v>0</v>
      </c>
    </row>
    <row r="21" spans="1:4" ht="12">
      <c r="A21" s="20" t="s">
        <v>54</v>
      </c>
      <c r="B21" s="22" t="s">
        <v>70</v>
      </c>
      <c r="C21" s="135">
        <f>SUM(C18:C20)</f>
        <v>-5214.2</v>
      </c>
      <c r="D21" s="135">
        <f>SUM(D18:D20)</f>
        <v>-5750.3</v>
      </c>
    </row>
    <row r="22" spans="2:4" ht="12">
      <c r="B22" s="26"/>
      <c r="C22" s="138"/>
      <c r="D22" s="138"/>
    </row>
    <row r="23" spans="1:4" ht="12">
      <c r="A23" s="20" t="s">
        <v>55</v>
      </c>
      <c r="B23" s="22" t="s">
        <v>71</v>
      </c>
      <c r="C23" s="136">
        <f>+C16+C21</f>
        <v>-4292.3</v>
      </c>
      <c r="D23" s="136">
        <f>+D21+D16</f>
        <v>-4401.6</v>
      </c>
    </row>
    <row r="24" spans="2:4" ht="12">
      <c r="B24" s="26"/>
      <c r="C24" s="136"/>
      <c r="D24" s="136"/>
    </row>
    <row r="25" spans="1:4" ht="11.25">
      <c r="A25" s="20"/>
      <c r="B25" s="147" t="s">
        <v>60</v>
      </c>
      <c r="C25" s="146">
        <v>146.6</v>
      </c>
      <c r="D25" s="146">
        <v>151.8</v>
      </c>
    </row>
    <row r="26" spans="2:4" ht="12">
      <c r="B26" s="27"/>
      <c r="C26" s="135"/>
      <c r="D26" s="135"/>
    </row>
    <row r="27" spans="1:4" ht="12">
      <c r="A27" s="20"/>
      <c r="B27" s="22" t="s">
        <v>89</v>
      </c>
      <c r="C27" s="135">
        <f>C23+C25</f>
        <v>-4145.7</v>
      </c>
      <c r="D27" s="135">
        <f>D23+D25</f>
        <v>-4249.8</v>
      </c>
    </row>
    <row r="28" spans="2:4" ht="11.25" customHeight="1">
      <c r="B28" s="27"/>
      <c r="C28" s="139"/>
      <c r="D28" s="13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21:D24 C26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96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.75">
      <c r="A3" s="32" t="s">
        <v>45</v>
      </c>
      <c r="B3" s="123">
        <v>45107</v>
      </c>
      <c r="C3" s="33" t="s">
        <v>1</v>
      </c>
      <c r="D3" s="123">
        <v>44742</v>
      </c>
      <c r="E3" s="34" t="s">
        <v>1</v>
      </c>
      <c r="F3" s="140" t="s">
        <v>58</v>
      </c>
      <c r="G3" s="141" t="s">
        <v>59</v>
      </c>
    </row>
    <row r="4" spans="1:7" ht="12">
      <c r="A4" s="83" t="s">
        <v>14</v>
      </c>
      <c r="B4" s="142">
        <v>5245.813258410001</v>
      </c>
      <c r="C4" s="37">
        <f>B4/$B$4</f>
        <v>1</v>
      </c>
      <c r="D4" s="142">
        <v>6139.043899200001</v>
      </c>
      <c r="E4" s="37">
        <f>D4/$D$4</f>
        <v>1</v>
      </c>
      <c r="F4" s="38">
        <f>B4-D4</f>
        <v>-893.2306407899996</v>
      </c>
      <c r="G4" s="39">
        <f>B4/D4-1</f>
        <v>-0.14549995984006558</v>
      </c>
    </row>
    <row r="5" spans="1:15" ht="12">
      <c r="A5" s="84" t="s">
        <v>12</v>
      </c>
      <c r="B5" s="122">
        <v>-4891.578866450003</v>
      </c>
      <c r="C5" s="41">
        <f>B5/$B$4</f>
        <v>-0.9324729313625308</v>
      </c>
      <c r="D5" s="122">
        <v>-5772.211467219999</v>
      </c>
      <c r="E5" s="41">
        <f>D5/$D$4</f>
        <v>-0.9402459995394714</v>
      </c>
      <c r="F5" s="42">
        <f>B5-D5</f>
        <v>880.6326007699954</v>
      </c>
      <c r="G5" s="43">
        <f>B5/D5-1</f>
        <v>-0.15256416120078908</v>
      </c>
      <c r="H5" s="96"/>
      <c r="I5" s="96"/>
      <c r="J5" s="96"/>
      <c r="K5" s="96"/>
      <c r="L5" s="96"/>
      <c r="M5" s="96"/>
      <c r="N5" s="96"/>
      <c r="O5" s="96"/>
    </row>
    <row r="6" spans="1:15" s="96" customFormat="1" ht="12">
      <c r="A6" s="84" t="s">
        <v>9</v>
      </c>
      <c r="B6" s="122">
        <v>-67.92867689</v>
      </c>
      <c r="C6" s="41">
        <f>B6/$B$4</f>
        <v>-0.012949122193989249</v>
      </c>
      <c r="D6" s="122">
        <v>-71.92100518000001</v>
      </c>
      <c r="E6" s="41">
        <f>D6/$D$4</f>
        <v>-0.011715343034014185</v>
      </c>
      <c r="F6" s="42">
        <f>B6-D6</f>
        <v>3.992328290000003</v>
      </c>
      <c r="G6" s="43">
        <f>B6/D6-1</f>
        <v>-0.055509906737374104</v>
      </c>
      <c r="H6" s="3"/>
      <c r="I6" s="3"/>
      <c r="J6" s="3"/>
      <c r="K6" s="3"/>
      <c r="L6" s="3"/>
      <c r="M6" s="3"/>
      <c r="N6" s="3"/>
      <c r="O6" s="3"/>
    </row>
    <row r="7" spans="1:7" ht="11.25">
      <c r="A7" s="84" t="s">
        <v>10</v>
      </c>
      <c r="B7" s="143">
        <v>6.8246388300000005</v>
      </c>
      <c r="C7" s="44">
        <f>B7/$B$4</f>
        <v>0.0013009686951892258</v>
      </c>
      <c r="D7" s="143">
        <v>4.40002275</v>
      </c>
      <c r="E7" s="44">
        <f>D7/$D$4</f>
        <v>0.00071672768956309</v>
      </c>
      <c r="F7" s="40">
        <f>B7-D7</f>
        <v>2.4246160800000007</v>
      </c>
      <c r="G7" s="43">
        <f>B7/D7-1</f>
        <v>0.5510462599312698</v>
      </c>
    </row>
    <row r="8" spans="1:7" ht="12">
      <c r="A8" s="88" t="s">
        <v>13</v>
      </c>
      <c r="B8" s="45">
        <f>SUM(B4:B7)</f>
        <v>293.130353899998</v>
      </c>
      <c r="C8" s="46">
        <f>B8/$B$4</f>
        <v>0.05587891513866916</v>
      </c>
      <c r="D8" s="45">
        <f>SUM(D4:D7)</f>
        <v>299.3114495500022</v>
      </c>
      <c r="E8" s="46">
        <f>D8/$D$4</f>
        <v>0.048755385116077514</v>
      </c>
      <c r="F8" s="47">
        <f>B8-D8</f>
        <v>-6.181095650004181</v>
      </c>
      <c r="G8" s="48">
        <f>B8/D8-1</f>
        <v>-0.020651049798786847</v>
      </c>
    </row>
    <row r="9" spans="8:15" ht="12">
      <c r="H9" s="96"/>
      <c r="I9" s="96"/>
      <c r="J9" s="96"/>
      <c r="K9" s="96"/>
      <c r="L9" s="96"/>
      <c r="M9" s="96"/>
      <c r="N9" s="96"/>
      <c r="O9" s="96"/>
    </row>
    <row r="10" spans="1:5" ht="15" customHeight="1">
      <c r="A10" s="32" t="s">
        <v>30</v>
      </c>
      <c r="B10" s="123">
        <f>B3</f>
        <v>45107</v>
      </c>
      <c r="C10" s="123">
        <f>D3</f>
        <v>44742</v>
      </c>
      <c r="D10" s="140" t="s">
        <v>58</v>
      </c>
      <c r="E10" s="141" t="s">
        <v>59</v>
      </c>
    </row>
    <row r="11" spans="1:5" ht="11.25">
      <c r="A11" s="84" t="s">
        <v>31</v>
      </c>
      <c r="B11" s="144">
        <v>1291.8126644982558</v>
      </c>
      <c r="C11" s="144">
        <v>1542.7898291064212</v>
      </c>
      <c r="D11" s="49">
        <f>B11-C11</f>
        <v>-250.97716460816537</v>
      </c>
      <c r="E11" s="43">
        <f>B11/C11-1</f>
        <v>-0.16267748197013365</v>
      </c>
    </row>
    <row r="12" spans="1:5" ht="11.25">
      <c r="A12" s="84" t="s">
        <v>33</v>
      </c>
      <c r="B12" s="144">
        <v>5168.5270549</v>
      </c>
      <c r="C12" s="144">
        <v>7632.0828240060555</v>
      </c>
      <c r="D12" s="49">
        <f>B12-C12</f>
        <v>-2463.555769106056</v>
      </c>
      <c r="E12" s="43">
        <f>B12/C12-1</f>
        <v>-0.32278944370954077</v>
      </c>
    </row>
    <row r="13" spans="1:5" ht="11.25">
      <c r="A13" s="117" t="s">
        <v>15</v>
      </c>
      <c r="B13" s="145">
        <v>3247.9</v>
      </c>
      <c r="C13" s="145">
        <v>5339</v>
      </c>
      <c r="D13" s="49">
        <f>B13-C13</f>
        <v>-2091.1</v>
      </c>
      <c r="E13" s="50">
        <f>B13/C13-1</f>
        <v>-0.39166510582506087</v>
      </c>
    </row>
    <row r="14" spans="1:5" ht="11.25">
      <c r="A14" s="97" t="s">
        <v>32</v>
      </c>
      <c r="B14" s="51">
        <v>251.5045342881067</v>
      </c>
      <c r="C14" s="51">
        <v>304.26560709974973</v>
      </c>
      <c r="D14" s="52">
        <f>B14-C14</f>
        <v>-52.76107281164303</v>
      </c>
      <c r="E14" s="53">
        <f>B14/C14-1</f>
        <v>-0.17340465560521257</v>
      </c>
    </row>
    <row r="15" spans="1:5" ht="11.25">
      <c r="A15" s="118"/>
      <c r="B15" s="119"/>
      <c r="C15" s="119"/>
      <c r="D15" s="120"/>
      <c r="E15" s="31"/>
    </row>
    <row r="16" spans="1:5" ht="12.75">
      <c r="A16" s="35" t="s">
        <v>34</v>
      </c>
      <c r="B16" s="123">
        <f>B10</f>
        <v>45107</v>
      </c>
      <c r="C16" s="123">
        <f>C10</f>
        <v>44742</v>
      </c>
      <c r="D16" s="140" t="s">
        <v>58</v>
      </c>
      <c r="E16" s="141" t="s">
        <v>59</v>
      </c>
    </row>
    <row r="17" spans="1:7" s="96" customFormat="1" ht="12">
      <c r="A17" s="83" t="s">
        <v>13</v>
      </c>
      <c r="B17" s="91">
        <f>B8</f>
        <v>293.130353899998</v>
      </c>
      <c r="C17" s="91">
        <f>D8</f>
        <v>299.3114495500022</v>
      </c>
      <c r="D17" s="85">
        <f>B17-C17</f>
        <v>-6.181095650004181</v>
      </c>
      <c r="E17" s="86">
        <f>B17/C17-1</f>
        <v>-0.020651049798786847</v>
      </c>
      <c r="F17" s="3"/>
      <c r="G17" s="3"/>
    </row>
    <row r="18" spans="1:5" ht="11.25">
      <c r="A18" s="84" t="s">
        <v>35</v>
      </c>
      <c r="B18" s="36">
        <v>718.3182356099998</v>
      </c>
      <c r="C18" s="36">
        <v>631.2213855199996</v>
      </c>
      <c r="D18" s="85">
        <f>B18-C18</f>
        <v>87.0968500900002</v>
      </c>
      <c r="E18" s="86">
        <f>B18/C18-1</f>
        <v>0.13798146274503975</v>
      </c>
    </row>
    <row r="19" spans="1:5" ht="11.25">
      <c r="A19" s="97" t="s">
        <v>36</v>
      </c>
      <c r="B19" s="98">
        <f>+B17/B18</f>
        <v>0.4080786751168444</v>
      </c>
      <c r="C19" s="98">
        <f>+C17/C18</f>
        <v>0.47417824620030846</v>
      </c>
      <c r="D19" s="99">
        <f>+(B19-C19)*100</f>
        <v>-6.6099571083464035</v>
      </c>
      <c r="E19" s="10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96"/>
    </row>
    <row r="3" spans="1:7" ht="12">
      <c r="A3" s="54" t="s">
        <v>45</v>
      </c>
      <c r="B3" s="124">
        <f>+Gas!B3</f>
        <v>45107</v>
      </c>
      <c r="C3" s="55" t="s">
        <v>1</v>
      </c>
      <c r="D3" s="124">
        <f>+Gas!D3</f>
        <v>44742</v>
      </c>
      <c r="E3" s="55" t="s">
        <v>1</v>
      </c>
      <c r="F3" s="56" t="s">
        <v>58</v>
      </c>
      <c r="G3" s="57" t="s">
        <v>59</v>
      </c>
    </row>
    <row r="4" spans="1:7" ht="12">
      <c r="A4" s="83" t="s">
        <v>14</v>
      </c>
      <c r="B4" s="125">
        <v>2225.82883686</v>
      </c>
      <c r="C4" s="37">
        <f>B4/$B$4</f>
        <v>1</v>
      </c>
      <c r="D4" s="125">
        <v>1984.61051908</v>
      </c>
      <c r="E4" s="37">
        <f>+D4/D$4</f>
        <v>1</v>
      </c>
      <c r="F4" s="38">
        <f>B4-D4</f>
        <v>241.21831778000023</v>
      </c>
      <c r="G4" s="39">
        <f>B4/D4-1</f>
        <v>0.12154441159156071</v>
      </c>
    </row>
    <row r="5" spans="1:7" ht="11.25">
      <c r="A5" s="84" t="s">
        <v>12</v>
      </c>
      <c r="B5" s="122">
        <v>-2095.2083618700003</v>
      </c>
      <c r="C5" s="41">
        <f>B5/$B$4</f>
        <v>-0.9413160289655212</v>
      </c>
      <c r="D5" s="122">
        <v>-1931.1688556600002</v>
      </c>
      <c r="E5" s="41">
        <f>+D5/D$4</f>
        <v>-0.9730719640422074</v>
      </c>
      <c r="F5" s="42">
        <f>B5-D5</f>
        <v>-164.03950621000013</v>
      </c>
      <c r="G5" s="43">
        <f>B5/D5-1</f>
        <v>0.08494311915253916</v>
      </c>
    </row>
    <row r="6" spans="1:7" ht="11.25">
      <c r="A6" s="84" t="s">
        <v>9</v>
      </c>
      <c r="B6" s="122">
        <v>-27.33240837</v>
      </c>
      <c r="C6" s="41">
        <f>B6/$B$4</f>
        <v>-0.012279654175277068</v>
      </c>
      <c r="D6" s="122">
        <v>-21.42043419</v>
      </c>
      <c r="E6" s="41">
        <f>+D6/D$4</f>
        <v>-0.010793268494782448</v>
      </c>
      <c r="F6" s="42">
        <f>B6-D6</f>
        <v>-5.911974179999998</v>
      </c>
      <c r="G6" s="43">
        <f>B6/D6-1</f>
        <v>0.2759969348688538</v>
      </c>
    </row>
    <row r="7" spans="1:7" ht="11.25">
      <c r="A7" s="84" t="s">
        <v>10</v>
      </c>
      <c r="B7" s="144">
        <v>11.094104549999999</v>
      </c>
      <c r="C7" s="44">
        <f>B7/$B$4</f>
        <v>0.004984257713926722</v>
      </c>
      <c r="D7" s="144">
        <v>8.07241155</v>
      </c>
      <c r="E7" s="44">
        <f>+D7/D$4</f>
        <v>0.004067504163860879</v>
      </c>
      <c r="F7" s="40">
        <f>B7-D7</f>
        <v>3.021692999999999</v>
      </c>
      <c r="G7" s="43">
        <f>B7/D7-1</f>
        <v>0.3743234572821055</v>
      </c>
    </row>
    <row r="8" spans="1:7" ht="12">
      <c r="A8" s="88" t="s">
        <v>13</v>
      </c>
      <c r="B8" s="66">
        <f>SUM(B4:B7)</f>
        <v>114.38217116999982</v>
      </c>
      <c r="C8" s="46">
        <f>B8/$B$4</f>
        <v>0.051388574573128426</v>
      </c>
      <c r="D8" s="66">
        <f>SUM(D4:D7)</f>
        <v>40.09364077999971</v>
      </c>
      <c r="E8" s="46">
        <f>+D8/D$4</f>
        <v>0.02020227162687105</v>
      </c>
      <c r="F8" s="47">
        <f>B8-D8</f>
        <v>74.28853039000012</v>
      </c>
      <c r="G8" s="48">
        <f>B8/D8-1</f>
        <v>1.852875641741624</v>
      </c>
    </row>
    <row r="9" ht="11.25">
      <c r="D9" s="4"/>
    </row>
    <row r="10" spans="1:5" ht="12">
      <c r="A10" s="54" t="s">
        <v>30</v>
      </c>
      <c r="B10" s="124">
        <f>+B3</f>
        <v>45107</v>
      </c>
      <c r="C10" s="124">
        <f>+D3</f>
        <v>44742</v>
      </c>
      <c r="D10" s="56" t="s">
        <v>58</v>
      </c>
      <c r="E10" s="58" t="s">
        <v>59</v>
      </c>
    </row>
    <row r="11" spans="1:5" ht="11.25">
      <c r="A11" s="90" t="s">
        <v>47</v>
      </c>
      <c r="B11" s="143">
        <v>6713.852709705167</v>
      </c>
      <c r="C11" s="143">
        <v>5742.278304153454</v>
      </c>
      <c r="D11" s="87">
        <f>B11-C11</f>
        <v>971.5744055517134</v>
      </c>
      <c r="E11" s="86">
        <f>B11/C11-1</f>
        <v>0.169196676665595</v>
      </c>
    </row>
    <row r="12" spans="1:5" ht="11.25">
      <c r="A12" s="92" t="s">
        <v>48</v>
      </c>
      <c r="B12" s="79">
        <v>1349.8026276681926</v>
      </c>
      <c r="C12" s="79">
        <v>1286.1709975784809</v>
      </c>
      <c r="D12" s="93">
        <f>B12-C12</f>
        <v>63.631630089711734</v>
      </c>
      <c r="E12" s="94">
        <f>B12/C12-1</f>
        <v>0.049473693785284656</v>
      </c>
    </row>
    <row r="13" spans="2:3" ht="11.25">
      <c r="B13" s="4"/>
      <c r="C13" s="4"/>
    </row>
    <row r="14" spans="1:5" ht="12">
      <c r="A14" s="59" t="s">
        <v>34</v>
      </c>
      <c r="B14" s="124">
        <f>+B10</f>
        <v>45107</v>
      </c>
      <c r="C14" s="124">
        <f>+D3</f>
        <v>44742</v>
      </c>
      <c r="D14" s="56" t="s">
        <v>58</v>
      </c>
      <c r="E14" s="58" t="s">
        <v>59</v>
      </c>
    </row>
    <row r="15" spans="1:7" s="96" customFormat="1" ht="12">
      <c r="A15" s="83" t="s">
        <v>13</v>
      </c>
      <c r="B15" s="91">
        <f>B8</f>
        <v>114.38217116999982</v>
      </c>
      <c r="C15" s="91">
        <f>D8</f>
        <v>40.09364077999971</v>
      </c>
      <c r="D15" s="85">
        <f>B15-C15</f>
        <v>74.28853039000012</v>
      </c>
      <c r="E15" s="86">
        <f>B15/C15-1</f>
        <v>1.852875641741624</v>
      </c>
      <c r="F15" s="3"/>
      <c r="G15" s="3"/>
    </row>
    <row r="16" spans="1:5" ht="11.25">
      <c r="A16" s="84" t="s">
        <v>35</v>
      </c>
      <c r="B16" s="36">
        <f>Gas!B18</f>
        <v>718.3182356099998</v>
      </c>
      <c r="C16" s="36">
        <f>Gas!C18</f>
        <v>631.2213855199996</v>
      </c>
      <c r="D16" s="85">
        <f>B16-C16</f>
        <v>87.0968500900002</v>
      </c>
      <c r="E16" s="86">
        <f>B16/C16-1</f>
        <v>0.13798146274503975</v>
      </c>
    </row>
    <row r="17" spans="1:5" ht="11.25">
      <c r="A17" s="97" t="s">
        <v>36</v>
      </c>
      <c r="B17" s="98">
        <f>+B15/B16</f>
        <v>0.15923606766416817</v>
      </c>
      <c r="C17" s="98">
        <f>+C15/C16</f>
        <v>0.06351755770595542</v>
      </c>
      <c r="D17" s="99">
        <f>+(B17-C17)*100</f>
        <v>9.571850995821276</v>
      </c>
      <c r="E17" s="100"/>
    </row>
    <row r="19" ht="11.25">
      <c r="D19" s="10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0" t="s">
        <v>45</v>
      </c>
      <c r="B3" s="126">
        <f>+Electricity!B3</f>
        <v>45107</v>
      </c>
      <c r="C3" s="61" t="s">
        <v>1</v>
      </c>
      <c r="D3" s="126">
        <f>+Electricity!D3</f>
        <v>44742</v>
      </c>
      <c r="E3" s="61" t="s">
        <v>1</v>
      </c>
      <c r="F3" s="62" t="s">
        <v>58</v>
      </c>
      <c r="G3" s="63" t="s">
        <v>59</v>
      </c>
    </row>
    <row r="4" spans="1:7" ht="12">
      <c r="A4" s="102" t="s">
        <v>14</v>
      </c>
      <c r="B4" s="127">
        <v>493.34223920000005</v>
      </c>
      <c r="C4" s="37">
        <f>B4/$B$4</f>
        <v>1</v>
      </c>
      <c r="D4" s="127">
        <v>490.06936798000004</v>
      </c>
      <c r="E4" s="37">
        <f>D4/$D$4</f>
        <v>1</v>
      </c>
      <c r="F4" s="38">
        <f>B4-D4</f>
        <v>3.272871220000013</v>
      </c>
      <c r="G4" s="39">
        <f>B4/D4-1</f>
        <v>0.006678383579635572</v>
      </c>
    </row>
    <row r="5" spans="1:7" ht="11.25">
      <c r="A5" s="103" t="s">
        <v>12</v>
      </c>
      <c r="B5" s="122">
        <v>-267.51647397999994</v>
      </c>
      <c r="C5" s="41">
        <f>B5/$B$4</f>
        <v>-0.54225333394076</v>
      </c>
      <c r="D5" s="122">
        <v>-272.53318462000004</v>
      </c>
      <c r="E5" s="41">
        <f>D5/$D$4</f>
        <v>-0.5561114454946351</v>
      </c>
      <c r="F5" s="42">
        <f>B5-D5</f>
        <v>5.016710640000099</v>
      </c>
      <c r="G5" s="43">
        <f>B5/D5-1</f>
        <v>-0.018407705641406702</v>
      </c>
    </row>
    <row r="6" spans="1:7" ht="11.25">
      <c r="A6" s="103" t="s">
        <v>9</v>
      </c>
      <c r="B6" s="122">
        <v>-99.40847573</v>
      </c>
      <c r="C6" s="41">
        <f>B6/$B$4</f>
        <v>-0.2015000294546034</v>
      </c>
      <c r="D6" s="122">
        <v>-93.97340685999998</v>
      </c>
      <c r="E6" s="41">
        <f>D6/$D$4</f>
        <v>-0.19175531669597248</v>
      </c>
      <c r="F6" s="42">
        <f>B6-D6</f>
        <v>-5.435068870000023</v>
      </c>
      <c r="G6" s="43">
        <f>B6/D6-1</f>
        <v>0.05783624380136709</v>
      </c>
    </row>
    <row r="7" spans="1:7" ht="11.25">
      <c r="A7" s="103" t="s">
        <v>10</v>
      </c>
      <c r="B7" s="144">
        <v>2.13777407</v>
      </c>
      <c r="C7" s="44">
        <f>B7/$B$4</f>
        <v>0.0043332475919082005</v>
      </c>
      <c r="D7" s="144">
        <v>1.7529685799999999</v>
      </c>
      <c r="E7" s="44">
        <f>D7/$D$4</f>
        <v>0.003576980514463698</v>
      </c>
      <c r="F7" s="49">
        <f>B7-D7</f>
        <v>0.38480549</v>
      </c>
      <c r="G7" s="43">
        <f>B7/D7-1</f>
        <v>0.21951647872661817</v>
      </c>
    </row>
    <row r="8" spans="1:7" ht="12">
      <c r="A8" s="104" t="s">
        <v>13</v>
      </c>
      <c r="B8" s="66">
        <f>SUM(B4:B7)</f>
        <v>128.5550635600001</v>
      </c>
      <c r="C8" s="46">
        <f>B8/$B$4</f>
        <v>0.26057988419654476</v>
      </c>
      <c r="D8" s="66">
        <f>SUM(D4:D7)</f>
        <v>125.31574508000001</v>
      </c>
      <c r="E8" s="46">
        <f>D8/$D$4</f>
        <v>0.25571021832385615</v>
      </c>
      <c r="F8" s="47">
        <f>B8-D8</f>
        <v>3.2393184800000796</v>
      </c>
      <c r="G8" s="48">
        <f>B8/D8-1</f>
        <v>0.025849253642725722</v>
      </c>
    </row>
    <row r="9" spans="1:7" ht="11.25">
      <c r="A9" s="105"/>
      <c r="B9" s="105"/>
      <c r="C9" s="105"/>
      <c r="D9" s="105"/>
      <c r="E9" s="105"/>
      <c r="F9" s="105"/>
      <c r="G9" s="105"/>
    </row>
    <row r="10" spans="1:5" ht="12">
      <c r="A10" s="60" t="s">
        <v>30</v>
      </c>
      <c r="B10" s="126">
        <f>+B3</f>
        <v>45107</v>
      </c>
      <c r="C10" s="126">
        <f>+D3</f>
        <v>44742</v>
      </c>
      <c r="D10" s="62" t="s">
        <v>58</v>
      </c>
      <c r="E10" s="64" t="s">
        <v>59</v>
      </c>
    </row>
    <row r="11" spans="1:5" ht="12">
      <c r="A11" s="102" t="s">
        <v>46</v>
      </c>
      <c r="B11" s="105"/>
      <c r="C11" s="105"/>
      <c r="D11" s="105"/>
      <c r="E11" s="107"/>
    </row>
    <row r="12" spans="1:5" ht="11.25">
      <c r="A12" s="108" t="s">
        <v>40</v>
      </c>
      <c r="B12" s="36">
        <v>139.14183844336503</v>
      </c>
      <c r="C12" s="36">
        <v>139.93432413454934</v>
      </c>
      <c r="D12" s="40">
        <f>B12-C12</f>
        <v>-0.7924856911843108</v>
      </c>
      <c r="E12" s="43">
        <f>B12/C12-1</f>
        <v>-0.005663268794740661</v>
      </c>
    </row>
    <row r="13" spans="1:5" ht="11.25">
      <c r="A13" s="108" t="s">
        <v>18</v>
      </c>
      <c r="B13" s="36">
        <v>114.3011990057156</v>
      </c>
      <c r="C13" s="36">
        <v>113.98619781955801</v>
      </c>
      <c r="D13" s="40">
        <f>B13-C13</f>
        <v>0.31500118615758765</v>
      </c>
      <c r="E13" s="43">
        <f>B13/C13-1</f>
        <v>0.0027635028817807328</v>
      </c>
    </row>
    <row r="14" spans="1:5" ht="11.25">
      <c r="A14" s="109" t="s">
        <v>17</v>
      </c>
      <c r="B14" s="51">
        <v>114.30853780446905</v>
      </c>
      <c r="C14" s="51">
        <v>112.64842375608136</v>
      </c>
      <c r="D14" s="67">
        <f>B14-C14</f>
        <v>1.6601140483876975</v>
      </c>
      <c r="E14" s="53">
        <f>B14/C14-1</f>
        <v>0.014737126299985803</v>
      </c>
    </row>
    <row r="15" spans="2:5" ht="11.25">
      <c r="B15" s="115"/>
      <c r="C15" s="115"/>
      <c r="D15" s="40"/>
      <c r="E15" s="116"/>
    </row>
    <row r="16" spans="1:5" ht="12">
      <c r="A16" s="65" t="s">
        <v>34</v>
      </c>
      <c r="B16" s="126">
        <f>+B10</f>
        <v>45107</v>
      </c>
      <c r="C16" s="126">
        <f>+C10</f>
        <v>44742</v>
      </c>
      <c r="D16" s="62" t="s">
        <v>58</v>
      </c>
      <c r="E16" s="64" t="s">
        <v>59</v>
      </c>
    </row>
    <row r="17" spans="1:7" s="21" customFormat="1" ht="12">
      <c r="A17" s="102" t="s">
        <v>13</v>
      </c>
      <c r="B17" s="36">
        <f>B8</f>
        <v>128.5550635600001</v>
      </c>
      <c r="C17" s="36">
        <f>D8</f>
        <v>125.31574508000001</v>
      </c>
      <c r="D17" s="40">
        <f>B17-C17</f>
        <v>3.2393184800000796</v>
      </c>
      <c r="E17" s="43">
        <f>B17/C17-1</f>
        <v>0.025849253642725722</v>
      </c>
      <c r="F17" s="4"/>
      <c r="G17" s="4"/>
    </row>
    <row r="18" spans="1:5" ht="11.25">
      <c r="A18" s="103" t="s">
        <v>35</v>
      </c>
      <c r="B18" s="36">
        <f>+Electricity!B16</f>
        <v>718.3182356099998</v>
      </c>
      <c r="C18" s="36">
        <f>+Electricity!C16</f>
        <v>631.2213855199996</v>
      </c>
      <c r="D18" s="40">
        <f>B18-C18</f>
        <v>87.0968500900002</v>
      </c>
      <c r="E18" s="43">
        <f>B18/C18-1</f>
        <v>0.13798146274503975</v>
      </c>
    </row>
    <row r="19" spans="1:5" ht="11.25">
      <c r="A19" s="111" t="s">
        <v>36</v>
      </c>
      <c r="B19" s="68">
        <f>+B17/B18</f>
        <v>0.1789667269839397</v>
      </c>
      <c r="C19" s="68">
        <f>+C17/C18</f>
        <v>0.19852899149917905</v>
      </c>
      <c r="D19" s="69">
        <f>+(B19-C19)*100</f>
        <v>-1.9562264515239347</v>
      </c>
      <c r="E19" s="70"/>
    </row>
    <row r="22" ht="11.25">
      <c r="D22" s="112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1" t="s">
        <v>45</v>
      </c>
      <c r="B3" s="128">
        <f>+Water!B3</f>
        <v>45107</v>
      </c>
      <c r="C3" s="72" t="s">
        <v>1</v>
      </c>
      <c r="D3" s="128">
        <f>+Water!D3</f>
        <v>44742</v>
      </c>
      <c r="E3" s="72" t="s">
        <v>1</v>
      </c>
      <c r="F3" s="73" t="s">
        <v>58</v>
      </c>
      <c r="G3" s="74" t="s">
        <v>59</v>
      </c>
    </row>
    <row r="4" spans="1:7" ht="12">
      <c r="A4" s="102" t="s">
        <v>14</v>
      </c>
      <c r="B4" s="127">
        <v>849.87113718</v>
      </c>
      <c r="C4" s="37">
        <f>B4/$B$4</f>
        <v>1</v>
      </c>
      <c r="D4" s="127">
        <v>758.39027612</v>
      </c>
      <c r="E4" s="37">
        <f>D4/$D$4</f>
        <v>1</v>
      </c>
      <c r="F4" s="38">
        <f>B4-D4</f>
        <v>91.48086106000005</v>
      </c>
      <c r="G4" s="39">
        <f>B4/D4-1</f>
        <v>0.12062504483578729</v>
      </c>
    </row>
    <row r="5" spans="1:7" ht="11.25">
      <c r="A5" s="103" t="s">
        <v>12</v>
      </c>
      <c r="B5" s="122">
        <v>-571.79222906</v>
      </c>
      <c r="C5" s="41">
        <f>B5/$B$4</f>
        <v>-0.6727987385914674</v>
      </c>
      <c r="D5" s="122">
        <v>-513.0626915200002</v>
      </c>
      <c r="E5" s="41">
        <f>D5/$D$4</f>
        <v>-0.6765153874926771</v>
      </c>
      <c r="F5" s="42">
        <f>B5-D5</f>
        <v>-58.7295375399998</v>
      </c>
      <c r="G5" s="43">
        <f>B5/D5-1</f>
        <v>0.11446854061051992</v>
      </c>
    </row>
    <row r="6" spans="1:7" ht="11.25">
      <c r="A6" s="103" t="s">
        <v>9</v>
      </c>
      <c r="B6" s="122">
        <v>-124.42489857000001</v>
      </c>
      <c r="C6" s="41">
        <f>B6/$B$4</f>
        <v>-0.1464044290089207</v>
      </c>
      <c r="D6" s="122">
        <v>-110.42664601</v>
      </c>
      <c r="E6" s="41">
        <f>D6/$D$4</f>
        <v>-0.14560662166576516</v>
      </c>
      <c r="F6" s="42">
        <f>B6-D6</f>
        <v>-13.998252560000012</v>
      </c>
      <c r="G6" s="43">
        <f>B6/D6-1</f>
        <v>0.12676517005444832</v>
      </c>
    </row>
    <row r="7" spans="1:7" ht="11.25">
      <c r="A7" s="103" t="s">
        <v>10</v>
      </c>
      <c r="B7" s="144">
        <v>9.20079639</v>
      </c>
      <c r="C7" s="44">
        <f>B7/$B$4</f>
        <v>0.01082610761500811</v>
      </c>
      <c r="D7" s="144">
        <v>15.768516060000001</v>
      </c>
      <c r="E7" s="44">
        <f>D7/$D$4</f>
        <v>0.02079208628659283</v>
      </c>
      <c r="F7" s="49">
        <f>B7-D7</f>
        <v>-6.567719670000001</v>
      </c>
      <c r="G7" s="43">
        <f>B7/D7-1</f>
        <v>-0.41650841746994427</v>
      </c>
    </row>
    <row r="8" spans="1:7" ht="12">
      <c r="A8" s="104" t="s">
        <v>13</v>
      </c>
      <c r="B8" s="66">
        <f>SUM(B4:B7)</f>
        <v>162.85480594000003</v>
      </c>
      <c r="C8" s="46">
        <f>B8/$B$4</f>
        <v>0.19162294001462002</v>
      </c>
      <c r="D8" s="66">
        <f>SUM(D4:D7)</f>
        <v>150.66945464999978</v>
      </c>
      <c r="E8" s="46">
        <f>D8/$D$4</f>
        <v>0.19867007712815055</v>
      </c>
      <c r="F8" s="47">
        <f>B8-D8</f>
        <v>12.185351290000256</v>
      </c>
      <c r="G8" s="48">
        <f>B8/D8-1</f>
        <v>0.08087472884471802</v>
      </c>
    </row>
    <row r="9" spans="1:7" ht="11.25">
      <c r="A9" s="105"/>
      <c r="B9" s="105"/>
      <c r="C9" s="105"/>
      <c r="D9" s="105"/>
      <c r="E9" s="105"/>
      <c r="F9" s="105"/>
      <c r="G9" s="105"/>
    </row>
    <row r="10" spans="1:7" ht="21" customHeight="1">
      <c r="A10" s="71" t="s">
        <v>16</v>
      </c>
      <c r="B10" s="128">
        <f>+B3</f>
        <v>45107</v>
      </c>
      <c r="C10" s="75" t="s">
        <v>1</v>
      </c>
      <c r="D10" s="128">
        <f>+D3</f>
        <v>44742</v>
      </c>
      <c r="E10" s="75" t="s">
        <v>1</v>
      </c>
      <c r="F10" s="73" t="s">
        <v>58</v>
      </c>
      <c r="G10" s="76" t="s">
        <v>59</v>
      </c>
    </row>
    <row r="11" spans="1:7" ht="11.25">
      <c r="A11" s="108" t="s">
        <v>19</v>
      </c>
      <c r="B11" s="121">
        <v>1166.583772</v>
      </c>
      <c r="C11" s="41">
        <f>B11/$D$4</f>
        <v>1.5382367215576107</v>
      </c>
      <c r="D11" s="121">
        <v>1081.9998759999999</v>
      </c>
      <c r="E11" s="44">
        <f aca="true" t="shared" si="0" ref="E11:E22">+D11/D$15</f>
        <v>0.294608048302351</v>
      </c>
      <c r="F11" s="40">
        <f>B11-D11</f>
        <v>84.5838960000001</v>
      </c>
      <c r="G11" s="43">
        <f>B11/D11-1</f>
        <v>0.0781736651511411</v>
      </c>
    </row>
    <row r="12" spans="1:7" ht="11.25">
      <c r="A12" s="108" t="s">
        <v>20</v>
      </c>
      <c r="B12" s="121">
        <v>1397.1485499999997</v>
      </c>
      <c r="C12" s="44">
        <f aca="true" t="shared" si="1" ref="C12:C22">B12/$B$15</f>
        <v>0.3449203625838806</v>
      </c>
      <c r="D12" s="121">
        <v>1353.0735049999998</v>
      </c>
      <c r="E12" s="44">
        <f t="shared" si="0"/>
        <v>0.36841625711764076</v>
      </c>
      <c r="F12" s="40">
        <f aca="true" t="shared" si="2" ref="F12:F21">B12-D12</f>
        <v>44.07504499999982</v>
      </c>
      <c r="G12" s="43">
        <f aca="true" t="shared" si="3" ref="G12:G22">B12/D12-1</f>
        <v>0.03257402117263375</v>
      </c>
    </row>
    <row r="13" spans="1:7" ht="12">
      <c r="A13" s="113" t="s">
        <v>28</v>
      </c>
      <c r="B13" s="78">
        <f>SUM(B11:B12)</f>
        <v>2563.732322</v>
      </c>
      <c r="C13" s="46">
        <f t="shared" si="1"/>
        <v>0.6329201587563859</v>
      </c>
      <c r="D13" s="78">
        <f>SUM(D11:D12)</f>
        <v>2435.0733809999997</v>
      </c>
      <c r="E13" s="46">
        <f t="shared" si="0"/>
        <v>0.6630243054199918</v>
      </c>
      <c r="F13" s="47">
        <f t="shared" si="2"/>
        <v>128.65894100000014</v>
      </c>
      <c r="G13" s="48">
        <f t="shared" si="3"/>
        <v>0.05283575517841865</v>
      </c>
    </row>
    <row r="14" spans="1:7" ht="11.25">
      <c r="A14" s="108" t="s">
        <v>29</v>
      </c>
      <c r="B14" s="121">
        <v>1486.908642</v>
      </c>
      <c r="C14" s="44">
        <f t="shared" si="1"/>
        <v>0.3670798412436141</v>
      </c>
      <c r="D14" s="121">
        <v>1237.602509</v>
      </c>
      <c r="E14" s="44">
        <f t="shared" si="0"/>
        <v>0.3369756945800083</v>
      </c>
      <c r="F14" s="40">
        <f t="shared" si="2"/>
        <v>249.30613300000005</v>
      </c>
      <c r="G14" s="43">
        <f t="shared" si="3"/>
        <v>0.2014428147866658</v>
      </c>
    </row>
    <row r="15" spans="1:7" s="21" customFormat="1" ht="12">
      <c r="A15" s="114" t="s">
        <v>21</v>
      </c>
      <c r="B15" s="78">
        <f>SUM(B13:B14)</f>
        <v>4050.640964</v>
      </c>
      <c r="C15" s="46">
        <f t="shared" si="1"/>
        <v>1</v>
      </c>
      <c r="D15" s="78">
        <f>SUM(D13:D14)</f>
        <v>3672.6758899999995</v>
      </c>
      <c r="E15" s="46">
        <f t="shared" si="0"/>
        <v>1</v>
      </c>
      <c r="F15" s="47">
        <f t="shared" si="2"/>
        <v>377.96507400000064</v>
      </c>
      <c r="G15" s="48">
        <f t="shared" si="3"/>
        <v>0.10291272230940063</v>
      </c>
    </row>
    <row r="16" spans="1:7" ht="11.25">
      <c r="A16" s="108" t="s">
        <v>42</v>
      </c>
      <c r="B16" s="36">
        <v>299.695757</v>
      </c>
      <c r="C16" s="44">
        <f t="shared" si="1"/>
        <v>0.0739872429236609</v>
      </c>
      <c r="D16" s="36">
        <v>345.98172800000026</v>
      </c>
      <c r="E16" s="44">
        <f t="shared" si="0"/>
        <v>0.09420426369286844</v>
      </c>
      <c r="F16" s="40">
        <f t="shared" si="2"/>
        <v>-46.285971000000245</v>
      </c>
      <c r="G16" s="43">
        <f t="shared" si="3"/>
        <v>-0.13378154756195737</v>
      </c>
    </row>
    <row r="17" spans="1:7" ht="11.25">
      <c r="A17" s="108" t="s">
        <v>22</v>
      </c>
      <c r="B17" s="36">
        <v>621.0693419999999</v>
      </c>
      <c r="C17" s="44">
        <f t="shared" si="1"/>
        <v>0.15332618899570283</v>
      </c>
      <c r="D17" s="36">
        <v>558.5361319999998</v>
      </c>
      <c r="E17" s="44">
        <f t="shared" si="0"/>
        <v>0.1520787972390343</v>
      </c>
      <c r="F17" s="40">
        <f t="shared" si="2"/>
        <v>62.533210000000054</v>
      </c>
      <c r="G17" s="43">
        <f t="shared" si="3"/>
        <v>0.11195911314829687</v>
      </c>
    </row>
    <row r="18" spans="1:7" ht="11.25">
      <c r="A18" s="108" t="s">
        <v>23</v>
      </c>
      <c r="B18" s="36">
        <v>308.72870500000005</v>
      </c>
      <c r="C18" s="44">
        <f t="shared" si="1"/>
        <v>0.07621724752793964</v>
      </c>
      <c r="D18" s="36">
        <v>287.1375540000001</v>
      </c>
      <c r="E18" s="44">
        <f t="shared" si="0"/>
        <v>0.07818211097304317</v>
      </c>
      <c r="F18" s="40">
        <f t="shared" si="2"/>
        <v>21.591150999999968</v>
      </c>
      <c r="G18" s="43">
        <f t="shared" si="3"/>
        <v>0.07519445192459906</v>
      </c>
    </row>
    <row r="19" spans="1:7" ht="11.25">
      <c r="A19" s="108" t="s">
        <v>24</v>
      </c>
      <c r="B19" s="36">
        <v>246.85625499999998</v>
      </c>
      <c r="C19" s="44">
        <f t="shared" si="1"/>
        <v>0.060942516800163375</v>
      </c>
      <c r="D19" s="36">
        <v>240.38992199999998</v>
      </c>
      <c r="E19" s="44">
        <f t="shared" si="0"/>
        <v>0.06545361725344079</v>
      </c>
      <c r="F19" s="40">
        <f t="shared" si="2"/>
        <v>6.466332999999992</v>
      </c>
      <c r="G19" s="43">
        <f t="shared" si="3"/>
        <v>0.026899351462828847</v>
      </c>
    </row>
    <row r="20" spans="1:7" ht="11.25">
      <c r="A20" s="108" t="s">
        <v>37</v>
      </c>
      <c r="B20" s="36">
        <v>919.2094050000001</v>
      </c>
      <c r="C20" s="44">
        <f t="shared" si="1"/>
        <v>0.22692937072662261</v>
      </c>
      <c r="D20" s="36">
        <v>775.0067979999997</v>
      </c>
      <c r="E20" s="44">
        <f t="shared" si="0"/>
        <v>0.21101965466383688</v>
      </c>
      <c r="F20" s="40">
        <f t="shared" si="2"/>
        <v>144.2026070000004</v>
      </c>
      <c r="G20" s="43">
        <f t="shared" si="3"/>
        <v>0.1860662478988997</v>
      </c>
    </row>
    <row r="21" spans="1:7" ht="11.25">
      <c r="A21" s="108" t="s">
        <v>25</v>
      </c>
      <c r="B21" s="36">
        <v>1655.0804999999998</v>
      </c>
      <c r="C21" s="44">
        <f t="shared" si="1"/>
        <v>0.40859718615140134</v>
      </c>
      <c r="D21" s="36">
        <v>1465.6237559999997</v>
      </c>
      <c r="E21" s="44">
        <f t="shared" si="0"/>
        <v>0.3990615561777764</v>
      </c>
      <c r="F21" s="40">
        <f t="shared" si="2"/>
        <v>189.45674400000007</v>
      </c>
      <c r="G21" s="43">
        <f t="shared" si="3"/>
        <v>0.12926697129764597</v>
      </c>
    </row>
    <row r="22" spans="1:7" s="21" customFormat="1" ht="12">
      <c r="A22" s="114" t="str">
        <f>+A15</f>
        <v>Total waste treated</v>
      </c>
      <c r="B22" s="78">
        <f>SUM(B16:B21)</f>
        <v>4050.639964</v>
      </c>
      <c r="C22" s="46">
        <f t="shared" si="1"/>
        <v>0.9999997531254907</v>
      </c>
      <c r="D22" s="78">
        <f>SUM(D16:D21)</f>
        <v>3672.6758899999995</v>
      </c>
      <c r="E22" s="46">
        <f t="shared" si="0"/>
        <v>1</v>
      </c>
      <c r="F22" s="47">
        <f>B22-D22</f>
        <v>377.96407400000044</v>
      </c>
      <c r="G22" s="48">
        <f t="shared" si="3"/>
        <v>0.10291245002836358</v>
      </c>
    </row>
    <row r="24" spans="1:5" ht="12">
      <c r="A24" s="77" t="s">
        <v>34</v>
      </c>
      <c r="B24" s="128">
        <f>+B10</f>
        <v>45107</v>
      </c>
      <c r="C24" s="128">
        <f>+D10</f>
        <v>44742</v>
      </c>
      <c r="D24" s="73" t="s">
        <v>58</v>
      </c>
      <c r="E24" s="76" t="s">
        <v>59</v>
      </c>
    </row>
    <row r="25" spans="1:7" s="21" customFormat="1" ht="12">
      <c r="A25" s="102" t="s">
        <v>13</v>
      </c>
      <c r="B25" s="36">
        <f>B8</f>
        <v>162.85480594000003</v>
      </c>
      <c r="C25" s="36">
        <f>D8</f>
        <v>150.66945464999978</v>
      </c>
      <c r="D25" s="40">
        <f>B25-C25</f>
        <v>12.185351290000256</v>
      </c>
      <c r="E25" s="43">
        <f>B25/C25-1</f>
        <v>0.08087472884471802</v>
      </c>
      <c r="F25" s="4"/>
      <c r="G25" s="4"/>
    </row>
    <row r="26" spans="1:5" ht="11.25">
      <c r="A26" s="103" t="s">
        <v>35</v>
      </c>
      <c r="B26" s="36">
        <f>+Water!B18</f>
        <v>718.3182356099998</v>
      </c>
      <c r="C26" s="36">
        <f>+Water!C18</f>
        <v>631.2213855199996</v>
      </c>
      <c r="D26" s="40">
        <f>B26-C26</f>
        <v>87.0968500900002</v>
      </c>
      <c r="E26" s="43">
        <f>B26/C26-1</f>
        <v>0.13798146274503975</v>
      </c>
    </row>
    <row r="27" spans="1:5" ht="11.25">
      <c r="A27" s="111" t="s">
        <v>36</v>
      </c>
      <c r="B27" s="68">
        <f>+B25/B26</f>
        <v>0.2267167918989316</v>
      </c>
      <c r="C27" s="68">
        <f>+C25/C26</f>
        <v>0.23869510461195548</v>
      </c>
      <c r="D27" s="69">
        <f>+(B27-C27)*100</f>
        <v>-1.197831271302388</v>
      </c>
      <c r="E27" s="70"/>
    </row>
    <row r="29" ht="11.25">
      <c r="D29" s="112"/>
    </row>
    <row r="30" ht="11.25">
      <c r="D30" s="11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1" ht="12"/>
    <row r="2" ht="12"/>
    <row r="3" spans="1:7" ht="12">
      <c r="A3" s="80" t="s">
        <v>43</v>
      </c>
      <c r="B3" s="129">
        <f>+Waste!B3</f>
        <v>45107</v>
      </c>
      <c r="C3" s="1" t="s">
        <v>1</v>
      </c>
      <c r="D3" s="129">
        <f>+Waste!D3</f>
        <v>44742</v>
      </c>
      <c r="E3" s="2" t="s">
        <v>1</v>
      </c>
      <c r="F3" s="81" t="s">
        <v>58</v>
      </c>
      <c r="G3" s="82" t="s">
        <v>59</v>
      </c>
    </row>
    <row r="4" spans="1:7" ht="12">
      <c r="A4" s="102" t="s">
        <v>14</v>
      </c>
      <c r="B4" s="127">
        <v>88.14756347000001</v>
      </c>
      <c r="C4" s="37">
        <f>+B4/B$4</f>
        <v>1</v>
      </c>
      <c r="D4" s="127">
        <v>82.2084382</v>
      </c>
      <c r="E4" s="37">
        <f>D4/$D$4</f>
        <v>1</v>
      </c>
      <c r="F4" s="38">
        <f>B4-D4</f>
        <v>5.939125270000005</v>
      </c>
      <c r="G4" s="39">
        <f>B4/D4-1</f>
        <v>0.07224471599315718</v>
      </c>
    </row>
    <row r="5" spans="1:7" ht="11.25">
      <c r="A5" s="103" t="s">
        <v>12</v>
      </c>
      <c r="B5" s="122">
        <v>-58.73825103000001</v>
      </c>
      <c r="C5" s="41">
        <f>+B5/B$4</f>
        <v>-0.6663627299237929</v>
      </c>
      <c r="D5" s="122">
        <v>-56.62520139000001</v>
      </c>
      <c r="E5" s="41">
        <f>D5/$D$4</f>
        <v>-0.6888003546818385</v>
      </c>
      <c r="F5" s="42">
        <f>B5-D5</f>
        <v>-2.11304964</v>
      </c>
      <c r="G5" s="43">
        <f>B5/D5-1</f>
        <v>0.03731641721583645</v>
      </c>
    </row>
    <row r="6" spans="1:7" ht="11.25">
      <c r="A6" s="103" t="s">
        <v>9</v>
      </c>
      <c r="B6" s="122">
        <v>-11.298839540000001</v>
      </c>
      <c r="C6" s="41">
        <f>+B6/B$4</f>
        <v>-0.12818096264050938</v>
      </c>
      <c r="D6" s="122">
        <v>-10.9870163</v>
      </c>
      <c r="E6" s="41">
        <f>D6/$D$4</f>
        <v>-0.1336482791860167</v>
      </c>
      <c r="F6" s="42">
        <f>B6-D6</f>
        <v>-0.3118232400000007</v>
      </c>
      <c r="G6" s="43">
        <f>B6/D6-1</f>
        <v>0.02838106647752947</v>
      </c>
    </row>
    <row r="7" spans="1:7" ht="11.25">
      <c r="A7" s="103" t="s">
        <v>10</v>
      </c>
      <c r="B7" s="144">
        <v>1.24645435</v>
      </c>
      <c r="C7" s="41">
        <f>+B7/B$4</f>
        <v>0.014140542301253922</v>
      </c>
      <c r="D7" s="144">
        <v>1.2339905300000003</v>
      </c>
      <c r="E7" s="41">
        <f>D7/$D$4</f>
        <v>0.015010509346958986</v>
      </c>
      <c r="F7" s="49">
        <f>B7-D7</f>
        <v>0.012463819999999792</v>
      </c>
      <c r="G7" s="43">
        <f>B7/D7-1</f>
        <v>0.010100417869495226</v>
      </c>
    </row>
    <row r="8" spans="1:7" ht="12">
      <c r="A8" s="104" t="s">
        <v>13</v>
      </c>
      <c r="B8" s="66">
        <f>SUM(B4:B7)</f>
        <v>19.35692725</v>
      </c>
      <c r="C8" s="46">
        <f>+B8/B$4</f>
        <v>0.21959684973695162</v>
      </c>
      <c r="D8" s="66">
        <f>SUM(D4:D7)</f>
        <v>15.830211039999995</v>
      </c>
      <c r="E8" s="46">
        <f>D8/$D$4</f>
        <v>0.19256187547910372</v>
      </c>
      <c r="F8" s="47">
        <f>B8-D8</f>
        <v>3.5267162100000036</v>
      </c>
      <c r="G8" s="48">
        <f>B8/D8-1</f>
        <v>0.22278390358085876</v>
      </c>
    </row>
    <row r="9" spans="1:7" ht="11.25">
      <c r="A9" s="105"/>
      <c r="B9" s="105"/>
      <c r="C9" s="105"/>
      <c r="D9" s="105"/>
      <c r="E9" s="105"/>
      <c r="F9" s="105"/>
      <c r="G9" s="105"/>
    </row>
    <row r="10" spans="1:5" ht="12">
      <c r="A10" s="80" t="s">
        <v>30</v>
      </c>
      <c r="B10" s="129">
        <f>+B3</f>
        <v>45107</v>
      </c>
      <c r="C10" s="129">
        <f>+D3</f>
        <v>44742</v>
      </c>
      <c r="D10" s="81" t="s">
        <v>58</v>
      </c>
      <c r="E10" s="89" t="s">
        <v>59</v>
      </c>
    </row>
    <row r="11" spans="1:5" ht="12">
      <c r="A11" s="106" t="s">
        <v>26</v>
      </c>
      <c r="D11" s="40"/>
      <c r="E11" s="107"/>
    </row>
    <row r="12" spans="1:5" ht="11.25">
      <c r="A12" s="108" t="s">
        <v>44</v>
      </c>
      <c r="B12" s="36">
        <v>626.0210000000001</v>
      </c>
      <c r="C12" s="36">
        <v>585.846</v>
      </c>
      <c r="D12" s="40">
        <f>B12-C12</f>
        <v>40.17500000000007</v>
      </c>
      <c r="E12" s="43">
        <f>B12/C12-1</f>
        <v>0.06857604216807833</v>
      </c>
    </row>
    <row r="13" spans="1:5" ht="11.25">
      <c r="A13" s="109" t="s">
        <v>27</v>
      </c>
      <c r="B13" s="110">
        <v>207</v>
      </c>
      <c r="C13" s="110">
        <v>195</v>
      </c>
      <c r="D13" s="67">
        <f>B13-C13</f>
        <v>12</v>
      </c>
      <c r="E13" s="53">
        <f>B13/C13-1</f>
        <v>0.06153846153846154</v>
      </c>
    </row>
    <row r="15" spans="1:5" ht="12">
      <c r="A15" s="95" t="s">
        <v>34</v>
      </c>
      <c r="B15" s="129">
        <f>+B3</f>
        <v>45107</v>
      </c>
      <c r="C15" s="129">
        <f>+C10</f>
        <v>44742</v>
      </c>
      <c r="D15" s="81" t="s">
        <v>58</v>
      </c>
      <c r="E15" s="89" t="s">
        <v>59</v>
      </c>
    </row>
    <row r="16" spans="1:7" s="21" customFormat="1" ht="12">
      <c r="A16" s="102" t="s">
        <v>13</v>
      </c>
      <c r="B16" s="36">
        <f>B8</f>
        <v>19.35692725</v>
      </c>
      <c r="C16" s="36">
        <f>D8</f>
        <v>15.830211039999995</v>
      </c>
      <c r="D16" s="40">
        <f>B16-C16</f>
        <v>3.5267162100000036</v>
      </c>
      <c r="E16" s="43">
        <f>B16/C16-1</f>
        <v>0.22278390358085876</v>
      </c>
      <c r="F16" s="4"/>
      <c r="G16" s="4"/>
    </row>
    <row r="17" spans="1:5" ht="11.25">
      <c r="A17" s="103" t="s">
        <v>35</v>
      </c>
      <c r="B17" s="36">
        <f>+Waste!B26</f>
        <v>718.3182356099998</v>
      </c>
      <c r="C17" s="36">
        <f>+Waste!C26</f>
        <v>631.2213855199996</v>
      </c>
      <c r="D17" s="40">
        <f>B17-C17</f>
        <v>87.0968500900002</v>
      </c>
      <c r="E17" s="43">
        <f>B17/C17-1</f>
        <v>0.13798146274503975</v>
      </c>
    </row>
    <row r="18" spans="1:5" ht="11.25">
      <c r="A18" s="111" t="s">
        <v>36</v>
      </c>
      <c r="B18" s="68">
        <f>+B16/B17</f>
        <v>0.02694756486804486</v>
      </c>
      <c r="C18" s="68">
        <f>+C16/C17</f>
        <v>0.025078698857705972</v>
      </c>
      <c r="D18" s="69">
        <f>+(B18-C18)*100</f>
        <v>0.18688660103388863</v>
      </c>
      <c r="E18" s="70"/>
    </row>
    <row r="20" ht="11.25">
      <c r="C20" s="112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2023-07-24T08:07:21Z</dcterms:modified>
  <cp:category/>
  <cp:version/>
  <cp:contentType/>
  <cp:contentStatus/>
</cp:coreProperties>
</file>